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140" windowHeight="81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<sst xmlns="http://schemas.openxmlformats.org/spreadsheetml/2006/main" count="155" uniqueCount="77">
  <si>
    <t>Заработная плата</t>
  </si>
  <si>
    <t>САХ</t>
  </si>
  <si>
    <t>Обслуживание лифта</t>
  </si>
  <si>
    <t>Канцтовары и оргтехника</t>
  </si>
  <si>
    <t>Услуги банка</t>
  </si>
  <si>
    <t>Итого</t>
  </si>
  <si>
    <t>на 1 м2/в месяц</t>
  </si>
  <si>
    <t>общая площадь</t>
  </si>
  <si>
    <t>руб/год</t>
  </si>
  <si>
    <t>Бухгалтер</t>
  </si>
  <si>
    <t>руб/мес</t>
  </si>
  <si>
    <t>Обслуживание газовой подстанции</t>
  </si>
  <si>
    <t>Паспортистка</t>
  </si>
  <si>
    <t>Сантехник</t>
  </si>
  <si>
    <t>Дворник</t>
  </si>
  <si>
    <t>Уборщица</t>
  </si>
  <si>
    <t>всего з/пл+налоги</t>
  </si>
  <si>
    <t>Председатель</t>
  </si>
  <si>
    <t>СМЕТА НА СОДЕРЖАНИЕ ДОМА  в год (2015 г.)</t>
  </si>
  <si>
    <t>Налог УСН</t>
  </si>
  <si>
    <t>НДФЛ</t>
  </si>
  <si>
    <t>На руки</t>
  </si>
  <si>
    <t>ТО лифта</t>
  </si>
  <si>
    <t>Налоги на з/плату</t>
  </si>
  <si>
    <t>Электрик (З/пл+налоги)</t>
  </si>
  <si>
    <t>Страхование лифта</t>
  </si>
  <si>
    <t>Резервный фонд (ремонт домофона, антенны, зап.детали,установка урн,ремонт насосов)</t>
  </si>
  <si>
    <t>Исполнение сметы на 2015 г.</t>
  </si>
  <si>
    <t>по смете</t>
  </si>
  <si>
    <t>фактически</t>
  </si>
  <si>
    <t>Электроматериалы</t>
  </si>
  <si>
    <t>Лампы</t>
  </si>
  <si>
    <t>Соль</t>
  </si>
  <si>
    <t>Замки</t>
  </si>
  <si>
    <t>Изготовление ключей</t>
  </si>
  <si>
    <t>Нотариус</t>
  </si>
  <si>
    <t>Воздушный клапан</t>
  </si>
  <si>
    <t>Ремонт домофона</t>
  </si>
  <si>
    <t>Газ</t>
  </si>
  <si>
    <t>Огнетушитель</t>
  </si>
  <si>
    <t>Урны</t>
  </si>
  <si>
    <t>Плитка облицовочная</t>
  </si>
  <si>
    <t>Электронный ключ</t>
  </si>
  <si>
    <t>Имитатор счетчика</t>
  </si>
  <si>
    <t>Преобразователь</t>
  </si>
  <si>
    <t>Хозтовары</t>
  </si>
  <si>
    <t>Поверка теплосчетчика</t>
  </si>
  <si>
    <t>Клапан</t>
  </si>
  <si>
    <t>ТО Теплоузла</t>
  </si>
  <si>
    <t>Услуги бригады сантехников</t>
  </si>
  <si>
    <t>Вывоз мусор</t>
  </si>
  <si>
    <t>Расходы на содержание дома</t>
  </si>
  <si>
    <t>Электрик</t>
  </si>
  <si>
    <t>Сальдо на 01.01.2015</t>
  </si>
  <si>
    <t>Сальдо на 01.01.2016</t>
  </si>
  <si>
    <t>Итого расходы</t>
  </si>
  <si>
    <t>Расходы:</t>
  </si>
  <si>
    <t>Получено денег:</t>
  </si>
  <si>
    <t>Взносы</t>
  </si>
  <si>
    <t>За услуги сторонние организации</t>
  </si>
  <si>
    <t xml:space="preserve">Обслуживание бух,программного обеспечения </t>
  </si>
  <si>
    <t>Тверская генерация предоставление информации</t>
  </si>
  <si>
    <t>Наименование</t>
  </si>
  <si>
    <t>Заработная плата (всего)</t>
  </si>
  <si>
    <t>№</t>
  </si>
  <si>
    <t>Расходы Резервного фонда</t>
  </si>
  <si>
    <t>Электролампы, диоды, замена</t>
  </si>
  <si>
    <t>Изготовление дупликатов ключей</t>
  </si>
  <si>
    <t>Услуги нотариуса</t>
  </si>
  <si>
    <t>Воздушные клапаны</t>
  </si>
  <si>
    <t>Расходы на газовую подстанцию</t>
  </si>
  <si>
    <t>Электронный ключ ЭЦП</t>
  </si>
  <si>
    <t>Расходомер в теплоузле</t>
  </si>
  <si>
    <t>Поверка теплосчетчика, монтаж</t>
  </si>
  <si>
    <t>Обратный клапан</t>
  </si>
  <si>
    <t>Имитатор расходомера</t>
  </si>
  <si>
    <t>Огнетушитель в электрощитовую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</si>
</sst>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2" xfId="42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44" fontId="4" fillId="0" borderId="0" xfId="42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5" fillId="0" borderId="0" xfId="42" applyFont="1" applyBorder="1" applyAlignment="1">
      <alignment horizontal="center"/>
    </xf>
    <xf numFmtId="44" fontId="5" fillId="0" borderId="16" xfId="42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44" fontId="5" fillId="0" borderId="19" xfId="42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4" fontId="2" fillId="0" borderId="12" xfId="42" applyFont="1" applyBorder="1" applyAlignment="1">
      <alignment/>
    </xf>
    <xf numFmtId="44" fontId="4" fillId="0" borderId="12" xfId="42" applyFont="1" applyBorder="1" applyAlignment="1">
      <alignment horizontal="center"/>
    </xf>
    <xf numFmtId="44" fontId="2" fillId="0" borderId="13" xfId="42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4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52">
      <selection activeCell="B30" sqref="B30:D30"/>
    </sheetView>
  </sheetViews>
  <sheetFormatPr defaultColWidth="9.00390625" defaultRowHeight="12.75"/>
  <cols>
    <col min="1" max="1" width="4.75390625" style="7" customWidth="1"/>
    <col min="3" max="3" width="24.625" style="0" customWidth="1"/>
    <col min="4" max="4" width="15.625" style="0" customWidth="1"/>
    <col min="5" max="5" width="18.25390625" style="0" bestFit="1" customWidth="1"/>
    <col min="6" max="6" width="15.875" style="0" bestFit="1" customWidth="1"/>
    <col min="7" max="13" width="0" style="0" hidden="1" customWidth="1"/>
  </cols>
  <sheetData>
    <row r="1" spans="1:8" ht="12.75">
      <c r="A1" s="47" t="s">
        <v>18</v>
      </c>
      <c r="B1" s="48"/>
      <c r="C1" s="48"/>
      <c r="D1" s="48"/>
      <c r="E1" s="48"/>
      <c r="F1" s="48"/>
      <c r="G1" s="3">
        <v>10187</v>
      </c>
      <c r="H1" s="4" t="s">
        <v>7</v>
      </c>
    </row>
    <row r="2" spans="1:7" ht="12.75">
      <c r="A2" s="49"/>
      <c r="B2" s="50"/>
      <c r="C2" s="50"/>
      <c r="D2" s="50"/>
      <c r="E2" s="50"/>
      <c r="F2" s="50"/>
      <c r="G2" s="5"/>
    </row>
    <row r="3" spans="1:9" ht="12.75">
      <c r="A3" s="9" t="s">
        <v>64</v>
      </c>
      <c r="B3" s="53" t="s">
        <v>62</v>
      </c>
      <c r="C3" s="53"/>
      <c r="D3" s="53"/>
      <c r="E3" s="12" t="s">
        <v>8</v>
      </c>
      <c r="F3" s="13" t="s">
        <v>6</v>
      </c>
      <c r="G3" s="1" t="s">
        <v>10</v>
      </c>
      <c r="H3" t="s">
        <v>20</v>
      </c>
      <c r="I3" t="s">
        <v>21</v>
      </c>
    </row>
    <row r="4" spans="1:6" ht="12.75">
      <c r="A4" s="17">
        <v>1</v>
      </c>
      <c r="B4" s="34" t="s">
        <v>63</v>
      </c>
      <c r="C4" s="34"/>
      <c r="D4" s="34"/>
      <c r="E4" s="11">
        <f>+E5+E6+E7+E8+E9+E10</f>
        <v>630000</v>
      </c>
      <c r="F4" s="10">
        <f aca="true" t="shared" si="0" ref="F4:F21">+E4/$G$1/12</f>
        <v>5.153627171885737</v>
      </c>
    </row>
    <row r="5" spans="1:9" ht="12.75" customHeight="1">
      <c r="A5" s="17"/>
      <c r="B5" s="39" t="s">
        <v>9</v>
      </c>
      <c r="C5" s="40"/>
      <c r="D5" s="40"/>
      <c r="E5" s="22">
        <f aca="true" t="shared" si="1" ref="E5:E10">+G5*12</f>
        <v>108000</v>
      </c>
      <c r="F5" s="23">
        <f t="shared" si="0"/>
        <v>0.8834789437518406</v>
      </c>
      <c r="G5">
        <v>9000</v>
      </c>
      <c r="H5">
        <f aca="true" t="shared" si="2" ref="H5:H10">+G5*0.13</f>
        <v>1170</v>
      </c>
      <c r="I5">
        <f aca="true" t="shared" si="3" ref="I5:I10">+G5-H5</f>
        <v>7830</v>
      </c>
    </row>
    <row r="6" spans="1:9" ht="12.75" customHeight="1">
      <c r="A6" s="20"/>
      <c r="B6" s="41" t="s">
        <v>17</v>
      </c>
      <c r="C6" s="42"/>
      <c r="D6" s="42"/>
      <c r="E6" s="21">
        <f t="shared" si="1"/>
        <v>120000</v>
      </c>
      <c r="F6" s="24">
        <f t="shared" si="0"/>
        <v>0.9816432708353785</v>
      </c>
      <c r="G6">
        <v>10000</v>
      </c>
      <c r="H6">
        <f t="shared" si="2"/>
        <v>1300</v>
      </c>
      <c r="I6">
        <f t="shared" si="3"/>
        <v>8700</v>
      </c>
    </row>
    <row r="7" spans="1:9" ht="12.75" customHeight="1">
      <c r="A7" s="20"/>
      <c r="B7" s="41" t="s">
        <v>12</v>
      </c>
      <c r="C7" s="42"/>
      <c r="D7" s="42"/>
      <c r="E7" s="21">
        <f t="shared" si="1"/>
        <v>42000</v>
      </c>
      <c r="F7" s="24">
        <f t="shared" si="0"/>
        <v>0.34357514479238244</v>
      </c>
      <c r="G7">
        <v>3500</v>
      </c>
      <c r="H7">
        <f t="shared" si="2"/>
        <v>455</v>
      </c>
      <c r="I7">
        <f t="shared" si="3"/>
        <v>3045</v>
      </c>
    </row>
    <row r="8" spans="1:9" ht="12.75" customHeight="1">
      <c r="A8" s="20"/>
      <c r="B8" s="41" t="s">
        <v>13</v>
      </c>
      <c r="C8" s="42"/>
      <c r="D8" s="42"/>
      <c r="E8" s="21">
        <f t="shared" si="1"/>
        <v>144000</v>
      </c>
      <c r="F8" s="24">
        <f t="shared" si="0"/>
        <v>1.177971925002454</v>
      </c>
      <c r="G8">
        <v>12000</v>
      </c>
      <c r="H8">
        <f t="shared" si="2"/>
        <v>1560</v>
      </c>
      <c r="I8">
        <f t="shared" si="3"/>
        <v>10440</v>
      </c>
    </row>
    <row r="9" spans="1:9" ht="12.75">
      <c r="A9" s="20"/>
      <c r="B9" s="41" t="s">
        <v>14</v>
      </c>
      <c r="C9" s="42"/>
      <c r="D9" s="42"/>
      <c r="E9" s="21">
        <f t="shared" si="1"/>
        <v>108000</v>
      </c>
      <c r="F9" s="24">
        <f t="shared" si="0"/>
        <v>0.8834789437518406</v>
      </c>
      <c r="G9">
        <v>9000</v>
      </c>
      <c r="H9">
        <f t="shared" si="2"/>
        <v>1170</v>
      </c>
      <c r="I9">
        <f t="shared" si="3"/>
        <v>7830</v>
      </c>
    </row>
    <row r="10" spans="1:9" ht="12.75" customHeight="1">
      <c r="A10" s="19"/>
      <c r="B10" s="45" t="s">
        <v>15</v>
      </c>
      <c r="C10" s="46"/>
      <c r="D10" s="46"/>
      <c r="E10" s="25">
        <f t="shared" si="1"/>
        <v>108000</v>
      </c>
      <c r="F10" s="26">
        <f t="shared" si="0"/>
        <v>0.8834789437518406</v>
      </c>
      <c r="G10">
        <v>9000</v>
      </c>
      <c r="H10">
        <f t="shared" si="2"/>
        <v>1170</v>
      </c>
      <c r="I10">
        <f t="shared" si="3"/>
        <v>7830</v>
      </c>
    </row>
    <row r="11" spans="1:12" ht="12.75">
      <c r="A11" s="19">
        <v>2</v>
      </c>
      <c r="B11" s="34" t="s">
        <v>23</v>
      </c>
      <c r="C11" s="34"/>
      <c r="D11" s="34"/>
      <c r="E11" s="11">
        <f>+E4*0.202</f>
        <v>127260.00000000001</v>
      </c>
      <c r="F11" s="10">
        <f t="shared" si="0"/>
        <v>1.041032688720919</v>
      </c>
      <c r="G11">
        <f>SUM(G5:G10)</f>
        <v>52500</v>
      </c>
      <c r="H11">
        <f>SUM(H5:H10)</f>
        <v>6825</v>
      </c>
      <c r="I11">
        <f>SUM(I5:I10)</f>
        <v>45675</v>
      </c>
      <c r="J11">
        <f>+G11*0.202</f>
        <v>10605</v>
      </c>
      <c r="K11" s="2">
        <f>+H11+I11+J11</f>
        <v>63105</v>
      </c>
      <c r="L11" t="s">
        <v>16</v>
      </c>
    </row>
    <row r="12" spans="1:6" ht="12.75">
      <c r="A12" s="8">
        <v>3</v>
      </c>
      <c r="B12" s="34" t="s">
        <v>19</v>
      </c>
      <c r="C12" s="34"/>
      <c r="D12" s="34"/>
      <c r="E12" s="11">
        <f>(750+1000+1000+220+1000)*12*0.06</f>
        <v>2858.4</v>
      </c>
      <c r="F12" s="10">
        <f t="shared" si="0"/>
        <v>0.023382742711298716</v>
      </c>
    </row>
    <row r="13" spans="1:6" ht="12.75">
      <c r="A13" s="8">
        <v>4</v>
      </c>
      <c r="B13" s="34" t="s">
        <v>1</v>
      </c>
      <c r="C13" s="34"/>
      <c r="D13" s="34"/>
      <c r="E13" s="11"/>
      <c r="F13" s="10">
        <f t="shared" si="0"/>
        <v>0</v>
      </c>
    </row>
    <row r="14" spans="1:6" ht="12.75">
      <c r="A14" s="8">
        <v>5</v>
      </c>
      <c r="B14" s="34" t="s">
        <v>2</v>
      </c>
      <c r="C14" s="34"/>
      <c r="D14" s="34"/>
      <c r="E14" s="11">
        <f>12000*12*1.1</f>
        <v>158400</v>
      </c>
      <c r="F14" s="10">
        <f t="shared" si="0"/>
        <v>1.2957691175026995</v>
      </c>
    </row>
    <row r="15" spans="1:6" ht="12.75">
      <c r="A15" s="8">
        <v>6</v>
      </c>
      <c r="B15" s="34" t="s">
        <v>22</v>
      </c>
      <c r="C15" s="34"/>
      <c r="D15" s="34"/>
      <c r="E15" s="11">
        <f>2800*4*1.1</f>
        <v>12320.000000000002</v>
      </c>
      <c r="F15" s="10">
        <f t="shared" si="0"/>
        <v>0.1007820424724322</v>
      </c>
    </row>
    <row r="16" spans="1:6" ht="12.75">
      <c r="A16" s="8">
        <v>7</v>
      </c>
      <c r="B16" s="34" t="s">
        <v>25</v>
      </c>
      <c r="C16" s="34"/>
      <c r="D16" s="34"/>
      <c r="E16" s="11">
        <v>6000</v>
      </c>
      <c r="F16" s="10">
        <f t="shared" si="0"/>
        <v>0.04908216354176892</v>
      </c>
    </row>
    <row r="17" spans="1:6" ht="12.75">
      <c r="A17" s="8">
        <v>8</v>
      </c>
      <c r="B17" s="34" t="s">
        <v>11</v>
      </c>
      <c r="C17" s="34"/>
      <c r="D17" s="34"/>
      <c r="E17" s="11">
        <f>81500*1.1</f>
        <v>89650</v>
      </c>
      <c r="F17" s="10">
        <f t="shared" si="0"/>
        <v>0.7333693269199307</v>
      </c>
    </row>
    <row r="18" spans="1:6" ht="12.75">
      <c r="A18" s="8">
        <v>9</v>
      </c>
      <c r="B18" s="34" t="s">
        <v>24</v>
      </c>
      <c r="C18" s="34"/>
      <c r="D18" s="34"/>
      <c r="E18" s="11">
        <v>15000</v>
      </c>
      <c r="F18" s="10">
        <f t="shared" si="0"/>
        <v>0.12270540885442231</v>
      </c>
    </row>
    <row r="19" spans="1:6" ht="12.75">
      <c r="A19" s="8">
        <v>10</v>
      </c>
      <c r="B19" s="34" t="s">
        <v>3</v>
      </c>
      <c r="C19" s="34"/>
      <c r="D19" s="34"/>
      <c r="E19" s="11">
        <v>5000</v>
      </c>
      <c r="F19" s="10">
        <f t="shared" si="0"/>
        <v>0.0409018029514741</v>
      </c>
    </row>
    <row r="20" spans="1:6" ht="12.75">
      <c r="A20" s="8">
        <v>11</v>
      </c>
      <c r="B20" s="34" t="s">
        <v>4</v>
      </c>
      <c r="C20" s="34"/>
      <c r="D20" s="34"/>
      <c r="E20" s="11">
        <f>1200*12*1.1</f>
        <v>15840.000000000002</v>
      </c>
      <c r="F20" s="10">
        <f t="shared" si="0"/>
        <v>0.12957691175026997</v>
      </c>
    </row>
    <row r="21" spans="1:6" ht="12.75">
      <c r="A21" s="8">
        <v>12</v>
      </c>
      <c r="B21" s="37" t="s">
        <v>26</v>
      </c>
      <c r="C21" s="43"/>
      <c r="D21" s="44"/>
      <c r="E21" s="11">
        <v>100000</v>
      </c>
      <c r="F21" s="10">
        <f t="shared" si="0"/>
        <v>0.818036059029482</v>
      </c>
    </row>
    <row r="22" spans="1:6" ht="15.75">
      <c r="A22" s="5"/>
      <c r="B22" s="14" t="s">
        <v>5</v>
      </c>
      <c r="C22" s="14"/>
      <c r="D22" s="14"/>
      <c r="E22" s="16">
        <f>SUM(E11:E21)+E4</f>
        <v>1162328.4</v>
      </c>
      <c r="F22" s="15">
        <f>+F4+F11+F12+F13+F14+F15+F16+F17+F18+F19+F20+F21</f>
        <v>9.508265436340434</v>
      </c>
    </row>
    <row r="23" spans="1:6" ht="15.75">
      <c r="A23" s="5"/>
      <c r="E23" s="18"/>
      <c r="F23" s="6"/>
    </row>
    <row r="24" spans="1:6" ht="12.75">
      <c r="A24" s="7">
        <v>13</v>
      </c>
      <c r="B24" s="34" t="s">
        <v>1</v>
      </c>
      <c r="C24" s="34"/>
      <c r="D24" s="34"/>
      <c r="E24" s="11">
        <f>+F24*10187*12</f>
        <v>223706.52</v>
      </c>
      <c r="F24" s="10">
        <v>1.83</v>
      </c>
    </row>
    <row r="25" ht="12.75">
      <c r="A25"/>
    </row>
    <row r="26" ht="12.75">
      <c r="A26"/>
    </row>
    <row r="27" spans="1:6" ht="15.75">
      <c r="A27" s="9" t="s">
        <v>64</v>
      </c>
      <c r="B27" s="51" t="s">
        <v>27</v>
      </c>
      <c r="C27" s="52"/>
      <c r="D27" s="52"/>
      <c r="E27" s="52"/>
      <c r="F27" s="52"/>
    </row>
    <row r="28" spans="1:6" ht="12.75">
      <c r="A28" s="59"/>
      <c r="B28" s="59"/>
      <c r="C28" s="59"/>
      <c r="D28" s="60"/>
      <c r="E28" s="27" t="s">
        <v>28</v>
      </c>
      <c r="F28" s="27" t="s">
        <v>29</v>
      </c>
    </row>
    <row r="29" spans="1:6" ht="12.75">
      <c r="A29" s="8">
        <v>1</v>
      </c>
      <c r="B29" s="34" t="s">
        <v>0</v>
      </c>
      <c r="C29" s="34"/>
      <c r="D29" s="34"/>
      <c r="E29" s="11">
        <f>+E70</f>
        <v>630000</v>
      </c>
      <c r="F29" s="11">
        <f>+F70</f>
        <v>560028</v>
      </c>
    </row>
    <row r="30" spans="1:6" ht="12.75">
      <c r="A30" s="8">
        <v>2</v>
      </c>
      <c r="B30" s="34" t="s">
        <v>23</v>
      </c>
      <c r="C30" s="34"/>
      <c r="D30" s="34"/>
      <c r="E30" s="11">
        <v>127260</v>
      </c>
      <c r="F30" s="11">
        <v>118646</v>
      </c>
    </row>
    <row r="31" spans="1:6" ht="12.75">
      <c r="A31" s="8">
        <v>3</v>
      </c>
      <c r="B31" s="34" t="s">
        <v>19</v>
      </c>
      <c r="C31" s="34"/>
      <c r="D31" s="34"/>
      <c r="E31" s="11">
        <f>(750+1000+1000+220+1000)*12*0.06</f>
        <v>2858.4</v>
      </c>
      <c r="F31" s="11">
        <f>2396</f>
        <v>2396</v>
      </c>
    </row>
    <row r="32" spans="1:6" ht="12.75">
      <c r="A32" s="8">
        <v>5</v>
      </c>
      <c r="B32" s="34" t="s">
        <v>2</v>
      </c>
      <c r="C32" s="34"/>
      <c r="D32" s="34"/>
      <c r="E32" s="11">
        <f>12000*12*1.1</f>
        <v>158400</v>
      </c>
      <c r="F32" s="11">
        <v>136770.2</v>
      </c>
    </row>
    <row r="33" spans="1:6" ht="12.75">
      <c r="A33" s="8">
        <v>6</v>
      </c>
      <c r="B33" s="34" t="s">
        <v>22</v>
      </c>
      <c r="C33" s="34"/>
      <c r="D33" s="34"/>
      <c r="E33" s="11">
        <f>2800*4*1.1</f>
        <v>12320.000000000002</v>
      </c>
      <c r="F33" s="11">
        <v>10800</v>
      </c>
    </row>
    <row r="34" spans="1:6" ht="12.75">
      <c r="A34" s="8">
        <v>7</v>
      </c>
      <c r="B34" s="34" t="s">
        <v>25</v>
      </c>
      <c r="C34" s="34"/>
      <c r="D34" s="34"/>
      <c r="E34" s="11">
        <v>6000</v>
      </c>
      <c r="F34" s="11">
        <v>1700</v>
      </c>
    </row>
    <row r="35" spans="1:6" ht="12.75">
      <c r="A35" s="8">
        <v>8</v>
      </c>
      <c r="B35" s="34" t="s">
        <v>11</v>
      </c>
      <c r="C35" s="34"/>
      <c r="D35" s="34"/>
      <c r="E35" s="11">
        <f>81500*1.1</f>
        <v>89650</v>
      </c>
      <c r="F35" s="11">
        <v>36293</v>
      </c>
    </row>
    <row r="36" spans="1:6" ht="12.75">
      <c r="A36" s="8">
        <v>9</v>
      </c>
      <c r="B36" s="34" t="s">
        <v>24</v>
      </c>
      <c r="C36" s="34"/>
      <c r="D36" s="34"/>
      <c r="E36" s="11">
        <v>15000</v>
      </c>
      <c r="F36" s="11"/>
    </row>
    <row r="37" spans="1:6" ht="12.75">
      <c r="A37" s="8">
        <v>10</v>
      </c>
      <c r="B37" s="34" t="s">
        <v>3</v>
      </c>
      <c r="C37" s="34"/>
      <c r="D37" s="34"/>
      <c r="E37" s="11">
        <v>5000</v>
      </c>
      <c r="F37" s="11">
        <f>348+350+327+564.82+350</f>
        <v>1939.8200000000002</v>
      </c>
    </row>
    <row r="38" spans="1:6" ht="12.75">
      <c r="A38" s="8">
        <v>11</v>
      </c>
      <c r="B38" s="34" t="s">
        <v>4</v>
      </c>
      <c r="C38" s="34"/>
      <c r="D38" s="34"/>
      <c r="E38" s="11">
        <f>1200*12*1.1</f>
        <v>15840.000000000002</v>
      </c>
      <c r="F38" s="11">
        <v>22695</v>
      </c>
    </row>
    <row r="39" spans="1:6" ht="12.75" customHeight="1">
      <c r="A39" s="8">
        <v>12</v>
      </c>
      <c r="B39" s="36" t="s">
        <v>26</v>
      </c>
      <c r="C39" s="36"/>
      <c r="D39" s="36"/>
      <c r="E39" s="11">
        <v>100000</v>
      </c>
      <c r="F39" s="11">
        <f>+D65</f>
        <v>210163.3</v>
      </c>
    </row>
    <row r="40" spans="2:6" ht="12.75">
      <c r="B40" s="34" t="s">
        <v>5</v>
      </c>
      <c r="C40" s="34"/>
      <c r="D40" s="34"/>
      <c r="E40" s="11">
        <f>+E29+E30+E31+E32+E33+E34+E35+E36+E37+E38+E39</f>
        <v>1162328.4000000001</v>
      </c>
      <c r="F40" s="11">
        <f>+F29+F30+F31+F32+F33+F34+F35+F36+F37+F38+F39</f>
        <v>1101431.3199999998</v>
      </c>
    </row>
    <row r="41" ht="43.5" customHeight="1">
      <c r="A41"/>
    </row>
    <row r="42" spans="2:4" ht="12.75">
      <c r="B42" s="56" t="s">
        <v>65</v>
      </c>
      <c r="C42" s="57"/>
      <c r="D42" s="58"/>
    </row>
    <row r="43" spans="1:4" ht="12.75">
      <c r="A43" s="8">
        <v>1</v>
      </c>
      <c r="B43" s="34" t="s">
        <v>45</v>
      </c>
      <c r="C43" s="38"/>
      <c r="D43" s="28">
        <f>78+964.5+4567</f>
        <v>5609.5</v>
      </c>
    </row>
    <row r="44" spans="1:4" ht="12.75">
      <c r="A44" s="8">
        <v>2</v>
      </c>
      <c r="B44" s="34" t="s">
        <v>30</v>
      </c>
      <c r="C44" s="38"/>
      <c r="D44" s="28">
        <f>1040+198+448+350+1110.67</f>
        <v>3146.67</v>
      </c>
    </row>
    <row r="45" spans="1:4" ht="12.75">
      <c r="A45" s="8">
        <v>3</v>
      </c>
      <c r="B45" s="34" t="s">
        <v>31</v>
      </c>
      <c r="C45" s="38"/>
      <c r="D45" s="28">
        <f>1010+2003+688.75+1822</f>
        <v>5523.75</v>
      </c>
    </row>
    <row r="46" spans="1:4" ht="12.75">
      <c r="A46" s="8">
        <v>4</v>
      </c>
      <c r="B46" s="34" t="s">
        <v>32</v>
      </c>
      <c r="C46" s="38"/>
      <c r="D46" s="28">
        <f>150+930+3359.5</f>
        <v>4439.5</v>
      </c>
    </row>
    <row r="47" spans="1:4" ht="12.75">
      <c r="A47" s="8">
        <v>5</v>
      </c>
      <c r="B47" s="34" t="s">
        <v>33</v>
      </c>
      <c r="C47" s="38"/>
      <c r="D47" s="28">
        <v>1358.4</v>
      </c>
    </row>
    <row r="48" spans="1:4" ht="12.75">
      <c r="A48" s="8">
        <v>6</v>
      </c>
      <c r="B48" s="34" t="s">
        <v>34</v>
      </c>
      <c r="C48" s="38"/>
      <c r="D48" s="28">
        <f>705+510+1150</f>
        <v>2365</v>
      </c>
    </row>
    <row r="49" spans="1:4" ht="12.75">
      <c r="A49" s="8">
        <v>7</v>
      </c>
      <c r="B49" s="34" t="s">
        <v>35</v>
      </c>
      <c r="C49" s="38"/>
      <c r="D49" s="28">
        <v>750</v>
      </c>
    </row>
    <row r="50" spans="1:4" ht="12.75">
      <c r="A50" s="8">
        <v>8</v>
      </c>
      <c r="B50" s="34" t="s">
        <v>36</v>
      </c>
      <c r="C50" s="38"/>
      <c r="D50" s="28">
        <v>2537</v>
      </c>
    </row>
    <row r="51" spans="1:4" ht="12.75">
      <c r="A51" s="8">
        <v>9</v>
      </c>
      <c r="B51" s="34" t="s">
        <v>37</v>
      </c>
      <c r="C51" s="38"/>
      <c r="D51" s="28">
        <f>900+1040</f>
        <v>1940</v>
      </c>
    </row>
    <row r="52" spans="1:4" ht="12.75" customHeight="1">
      <c r="A52" s="8">
        <v>10</v>
      </c>
      <c r="B52" s="36" t="s">
        <v>60</v>
      </c>
      <c r="C52" s="37"/>
      <c r="D52" s="28">
        <v>2124</v>
      </c>
    </row>
    <row r="53" spans="1:4" ht="12.75">
      <c r="A53" s="8">
        <v>11</v>
      </c>
      <c r="B53" s="34" t="s">
        <v>38</v>
      </c>
      <c r="C53" s="38"/>
      <c r="D53" s="28">
        <v>4432.59</v>
      </c>
    </row>
    <row r="54" spans="1:4" ht="12.75">
      <c r="A54" s="8">
        <v>12</v>
      </c>
      <c r="B54" s="34" t="s">
        <v>39</v>
      </c>
      <c r="C54" s="38"/>
      <c r="D54" s="28">
        <v>429</v>
      </c>
    </row>
    <row r="55" spans="1:4" ht="12.75">
      <c r="A55" s="8">
        <v>13</v>
      </c>
      <c r="B55" s="34" t="s">
        <v>40</v>
      </c>
      <c r="C55" s="38"/>
      <c r="D55" s="28">
        <v>7452</v>
      </c>
    </row>
    <row r="56" spans="1:4" ht="12.75">
      <c r="A56" s="8">
        <v>14</v>
      </c>
      <c r="B56" s="34" t="s">
        <v>41</v>
      </c>
      <c r="C56" s="38"/>
      <c r="D56" s="28">
        <v>1946.12</v>
      </c>
    </row>
    <row r="57" spans="1:4" ht="12.75">
      <c r="A57" s="8">
        <v>15</v>
      </c>
      <c r="B57" s="34" t="s">
        <v>42</v>
      </c>
      <c r="C57" s="38"/>
      <c r="D57" s="28">
        <v>400</v>
      </c>
    </row>
    <row r="58" spans="1:4" ht="12.75">
      <c r="A58" s="8">
        <v>16</v>
      </c>
      <c r="B58" s="34" t="s">
        <v>43</v>
      </c>
      <c r="C58" s="38"/>
      <c r="D58" s="28">
        <v>11459.52</v>
      </c>
    </row>
    <row r="59" spans="1:4" ht="12.75">
      <c r="A59" s="8">
        <v>17</v>
      </c>
      <c r="B59" s="34" t="s">
        <v>44</v>
      </c>
      <c r="C59" s="38"/>
      <c r="D59" s="28">
        <v>26500</v>
      </c>
    </row>
    <row r="60" spans="1:4" ht="12.75">
      <c r="A60" s="8">
        <v>18</v>
      </c>
      <c r="B60" s="34" t="s">
        <v>46</v>
      </c>
      <c r="C60" s="38"/>
      <c r="D60" s="28">
        <v>29000</v>
      </c>
    </row>
    <row r="61" spans="1:4" ht="12.75">
      <c r="A61" s="8">
        <v>19</v>
      </c>
      <c r="B61" s="34" t="s">
        <v>47</v>
      </c>
      <c r="C61" s="38"/>
      <c r="D61" s="28">
        <v>4850.25</v>
      </c>
    </row>
    <row r="62" spans="1:4" ht="12.75">
      <c r="A62" s="8">
        <v>20</v>
      </c>
      <c r="B62" s="34" t="s">
        <v>48</v>
      </c>
      <c r="C62" s="38"/>
      <c r="D62" s="28">
        <v>56000</v>
      </c>
    </row>
    <row r="63" spans="1:4" ht="27" customHeight="1">
      <c r="A63" s="8">
        <v>21</v>
      </c>
      <c r="B63" s="36" t="s">
        <v>61</v>
      </c>
      <c r="C63" s="37"/>
      <c r="D63" s="28">
        <f>1200*12</f>
        <v>14400</v>
      </c>
    </row>
    <row r="64" spans="1:4" ht="12.75">
      <c r="A64" s="8">
        <v>22</v>
      </c>
      <c r="B64" s="34" t="s">
        <v>49</v>
      </c>
      <c r="C64" s="38"/>
      <c r="D64" s="28">
        <v>23500</v>
      </c>
    </row>
    <row r="65" spans="2:4" ht="12.75">
      <c r="B65" s="54" t="s">
        <v>5</v>
      </c>
      <c r="C65" s="55"/>
      <c r="D65" s="28">
        <f>SUM(D43:D64)</f>
        <v>210163.3</v>
      </c>
    </row>
    <row r="67" ht="12.75" hidden="1"/>
    <row r="68" spans="5:6" ht="12.75" hidden="1">
      <c r="E68" t="s">
        <v>28</v>
      </c>
      <c r="F68" t="s">
        <v>29</v>
      </c>
    </row>
    <row r="69" ht="12.75" hidden="1">
      <c r="E69" t="s">
        <v>8</v>
      </c>
    </row>
    <row r="70" spans="1:6" ht="12.75" hidden="1">
      <c r="A70" s="8">
        <v>1</v>
      </c>
      <c r="B70" t="s">
        <v>0</v>
      </c>
      <c r="E70" s="1">
        <v>630000</v>
      </c>
      <c r="F70">
        <v>560028</v>
      </c>
    </row>
    <row r="71" spans="1:6" ht="12.75" hidden="1">
      <c r="A71" s="8"/>
      <c r="B71" s="35" t="s">
        <v>9</v>
      </c>
      <c r="C71" s="35"/>
      <c r="D71" s="35"/>
      <c r="E71" s="1">
        <v>108000</v>
      </c>
      <c r="F71">
        <v>73170</v>
      </c>
    </row>
    <row r="72" spans="1:6" ht="12.75" hidden="1">
      <c r="A72" s="8"/>
      <c r="B72" s="35" t="s">
        <v>17</v>
      </c>
      <c r="C72" s="35"/>
      <c r="D72" s="35"/>
      <c r="E72" s="1">
        <v>120000</v>
      </c>
      <c r="F72">
        <v>105300</v>
      </c>
    </row>
    <row r="73" spans="1:6" ht="12.75" hidden="1">
      <c r="A73" s="8"/>
      <c r="B73" s="35" t="s">
        <v>12</v>
      </c>
      <c r="C73" s="35"/>
      <c r="D73" s="35"/>
      <c r="E73" s="1">
        <v>42000</v>
      </c>
      <c r="F73">
        <v>38395</v>
      </c>
    </row>
    <row r="74" spans="1:6" ht="12.75" hidden="1">
      <c r="A74" s="8"/>
      <c r="B74" s="35" t="s">
        <v>13</v>
      </c>
      <c r="C74" s="35"/>
      <c r="D74" s="35"/>
      <c r="E74" s="1">
        <v>144000</v>
      </c>
      <c r="F74">
        <v>96598</v>
      </c>
    </row>
    <row r="75" spans="1:6" ht="12.75" hidden="1">
      <c r="A75" s="8"/>
      <c r="B75" s="35" t="s">
        <v>14</v>
      </c>
      <c r="C75" s="35"/>
      <c r="D75" s="35"/>
      <c r="E75" s="1">
        <v>108000</v>
      </c>
      <c r="F75">
        <v>108000</v>
      </c>
    </row>
    <row r="76" spans="1:6" ht="12.75" hidden="1">
      <c r="A76" s="8"/>
      <c r="B76" s="35" t="s">
        <v>15</v>
      </c>
      <c r="C76" s="35"/>
      <c r="D76" s="35"/>
      <c r="E76" s="1">
        <v>108000</v>
      </c>
      <c r="F76">
        <v>100170</v>
      </c>
    </row>
    <row r="77" spans="2:6" ht="12.75" hidden="1">
      <c r="B77" t="s">
        <v>52</v>
      </c>
      <c r="F77">
        <v>38395</v>
      </c>
    </row>
    <row r="78" ht="12.75" hidden="1"/>
    <row r="79" spans="2:4" ht="12.75" hidden="1">
      <c r="B79" t="s">
        <v>53</v>
      </c>
      <c r="D79" s="2">
        <v>5487.03</v>
      </c>
    </row>
    <row r="80" spans="2:4" ht="12.75" hidden="1">
      <c r="B80" t="s">
        <v>57</v>
      </c>
      <c r="D80" s="2">
        <f>+D81+D82</f>
        <v>1421760.72</v>
      </c>
    </row>
    <row r="81" spans="2:4" ht="12.75" hidden="1">
      <c r="B81" t="s">
        <v>58</v>
      </c>
      <c r="D81">
        <v>1341880.72</v>
      </c>
    </row>
    <row r="82" spans="2:4" ht="12.75" hidden="1">
      <c r="B82" t="s">
        <v>59</v>
      </c>
      <c r="D82">
        <v>79880</v>
      </c>
    </row>
    <row r="83" ht="12.75" hidden="1"/>
    <row r="84" ht="12.75" hidden="1">
      <c r="B84" t="s">
        <v>56</v>
      </c>
    </row>
    <row r="85" spans="2:4" ht="12.75" hidden="1">
      <c r="B85" t="s">
        <v>50</v>
      </c>
      <c r="D85">
        <v>209448.86</v>
      </c>
    </row>
    <row r="86" spans="2:4" ht="12.75" hidden="1">
      <c r="B86" t="s">
        <v>51</v>
      </c>
      <c r="D86">
        <f>+F40</f>
        <v>1101431.3199999998</v>
      </c>
    </row>
    <row r="87" spans="2:4" ht="12.75" hidden="1">
      <c r="B87" t="s">
        <v>55</v>
      </c>
      <c r="D87" s="2">
        <f>+D85+D86</f>
        <v>1310880.1799999997</v>
      </c>
    </row>
    <row r="88" ht="12.75" hidden="1"/>
    <row r="89" spans="2:4" ht="12.75" hidden="1">
      <c r="B89" t="s">
        <v>54</v>
      </c>
      <c r="D89" s="2">
        <v>116367.57</v>
      </c>
    </row>
    <row r="90" ht="12.75" hidden="1"/>
  </sheetData>
  <sheetProtection/>
  <mergeCells count="65">
    <mergeCell ref="B64:C64"/>
    <mergeCell ref="B65:C65"/>
    <mergeCell ref="B42:D42"/>
    <mergeCell ref="B24:D24"/>
    <mergeCell ref="A28:D28"/>
    <mergeCell ref="B55:C55"/>
    <mergeCell ref="B56:C56"/>
    <mergeCell ref="B57:C57"/>
    <mergeCell ref="B37:D37"/>
    <mergeCell ref="B58:C58"/>
    <mergeCell ref="B59:C59"/>
    <mergeCell ref="B60:C60"/>
    <mergeCell ref="B48:C48"/>
    <mergeCell ref="B49:C49"/>
    <mergeCell ref="B50:C50"/>
    <mergeCell ref="B51:C51"/>
    <mergeCell ref="B53:C53"/>
    <mergeCell ref="B54:C54"/>
    <mergeCell ref="B32:D32"/>
    <mergeCell ref="B40:D40"/>
    <mergeCell ref="B43:C43"/>
    <mergeCell ref="B44:C44"/>
    <mergeCell ref="B45:C45"/>
    <mergeCell ref="B46:C46"/>
    <mergeCell ref="B33:D33"/>
    <mergeCell ref="B34:D34"/>
    <mergeCell ref="B35:D35"/>
    <mergeCell ref="B36:D36"/>
    <mergeCell ref="A1:F2"/>
    <mergeCell ref="B27:F27"/>
    <mergeCell ref="B29:D29"/>
    <mergeCell ref="B30:D30"/>
    <mergeCell ref="B31:D31"/>
    <mergeCell ref="B20:D20"/>
    <mergeCell ref="B3:D3"/>
    <mergeCell ref="B4:D4"/>
    <mergeCell ref="B6:D6"/>
    <mergeCell ref="B18:D18"/>
    <mergeCell ref="B74:D74"/>
    <mergeCell ref="B63:C63"/>
    <mergeCell ref="B5:D5"/>
    <mergeCell ref="B7:D7"/>
    <mergeCell ref="B21:D21"/>
    <mergeCell ref="B8:D8"/>
    <mergeCell ref="B9:D9"/>
    <mergeCell ref="B10:D10"/>
    <mergeCell ref="B38:D38"/>
    <mergeCell ref="B17:D17"/>
    <mergeCell ref="B75:D75"/>
    <mergeCell ref="B76:D76"/>
    <mergeCell ref="B39:D39"/>
    <mergeCell ref="B52:C52"/>
    <mergeCell ref="B71:D71"/>
    <mergeCell ref="B72:D72"/>
    <mergeCell ref="B73:D73"/>
    <mergeCell ref="B47:C47"/>
    <mergeCell ref="B61:C61"/>
    <mergeCell ref="B62:C62"/>
    <mergeCell ref="B19:D19"/>
    <mergeCell ref="B11:D11"/>
    <mergeCell ref="B12:D12"/>
    <mergeCell ref="B13:D13"/>
    <mergeCell ref="B14:D14"/>
    <mergeCell ref="B15:D15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41">
      <selection activeCell="E59" sqref="E59"/>
    </sheetView>
  </sheetViews>
  <sheetFormatPr defaultColWidth="9.00390625" defaultRowHeight="12.75"/>
  <cols>
    <col min="1" max="1" width="3.00390625" style="0" bestFit="1" customWidth="1"/>
    <col min="3" max="3" width="27.125" style="0" customWidth="1"/>
    <col min="4" max="4" width="16.25390625" style="0" bestFit="1" customWidth="1"/>
    <col min="5" max="6" width="18.25390625" style="0" bestFit="1" customWidth="1"/>
  </cols>
  <sheetData>
    <row r="1" spans="1:6" ht="12.75">
      <c r="A1" s="47" t="s">
        <v>18</v>
      </c>
      <c r="B1" s="48"/>
      <c r="C1" s="48"/>
      <c r="D1" s="48"/>
      <c r="E1" s="48"/>
      <c r="F1" s="48"/>
    </row>
    <row r="2" spans="1:6" ht="12.75">
      <c r="A2" s="49"/>
      <c r="B2" s="50"/>
      <c r="C2" s="50"/>
      <c r="D2" s="50"/>
      <c r="E2" s="50"/>
      <c r="F2" s="50"/>
    </row>
    <row r="3" spans="1:6" ht="12.75">
      <c r="A3" s="9" t="s">
        <v>64</v>
      </c>
      <c r="B3" s="53" t="s">
        <v>62</v>
      </c>
      <c r="C3" s="53"/>
      <c r="D3" s="53"/>
      <c r="E3" s="12" t="s">
        <v>8</v>
      </c>
      <c r="F3" s="13" t="s">
        <v>6</v>
      </c>
    </row>
    <row r="4" spans="1:6" ht="12.75">
      <c r="A4" s="17">
        <v>1</v>
      </c>
      <c r="B4" s="34" t="s">
        <v>63</v>
      </c>
      <c r="C4" s="34"/>
      <c r="D4" s="34"/>
      <c r="E4" s="11">
        <v>630000</v>
      </c>
      <c r="F4" s="10">
        <v>5.15362717188574</v>
      </c>
    </row>
    <row r="5" spans="1:6" ht="12.75">
      <c r="A5" s="17"/>
      <c r="B5" s="39" t="s">
        <v>9</v>
      </c>
      <c r="C5" s="40"/>
      <c r="D5" s="40"/>
      <c r="E5" s="22">
        <v>108000</v>
      </c>
      <c r="F5" s="23">
        <v>0.8834789437518406</v>
      </c>
    </row>
    <row r="6" spans="1:6" ht="12.75">
      <c r="A6" s="20"/>
      <c r="B6" s="41" t="s">
        <v>17</v>
      </c>
      <c r="C6" s="42"/>
      <c r="D6" s="42"/>
      <c r="E6" s="21">
        <v>120000</v>
      </c>
      <c r="F6" s="24">
        <v>0.9816432708353785</v>
      </c>
    </row>
    <row r="7" spans="1:6" ht="12.75">
      <c r="A7" s="20"/>
      <c r="B7" s="41" t="s">
        <v>12</v>
      </c>
      <c r="C7" s="42"/>
      <c r="D7" s="42"/>
      <c r="E7" s="21">
        <v>42000</v>
      </c>
      <c r="F7" s="24">
        <v>0.34357514479238244</v>
      </c>
    </row>
    <row r="8" spans="1:6" ht="12.75">
      <c r="A8" s="20"/>
      <c r="B8" s="41" t="s">
        <v>13</v>
      </c>
      <c r="C8" s="42"/>
      <c r="D8" s="42"/>
      <c r="E8" s="21">
        <v>144000</v>
      </c>
      <c r="F8" s="24">
        <v>1.177971925002454</v>
      </c>
    </row>
    <row r="9" spans="1:6" ht="12.75">
      <c r="A9" s="20"/>
      <c r="B9" s="41" t="s">
        <v>14</v>
      </c>
      <c r="C9" s="42"/>
      <c r="D9" s="42"/>
      <c r="E9" s="21">
        <v>108000</v>
      </c>
      <c r="F9" s="24">
        <v>0.8834789437518406</v>
      </c>
    </row>
    <row r="10" spans="1:6" ht="12.75">
      <c r="A10" s="19"/>
      <c r="B10" s="45" t="s">
        <v>15</v>
      </c>
      <c r="C10" s="46"/>
      <c r="D10" s="46"/>
      <c r="E10" s="25">
        <v>108000</v>
      </c>
      <c r="F10" s="26">
        <v>0.8834789437518406</v>
      </c>
    </row>
    <row r="11" spans="1:6" ht="12.75">
      <c r="A11" s="19">
        <v>2</v>
      </c>
      <c r="B11" s="34" t="s">
        <v>23</v>
      </c>
      <c r="C11" s="34"/>
      <c r="D11" s="34"/>
      <c r="E11" s="11">
        <v>127260.00000000001</v>
      </c>
      <c r="F11" s="10">
        <v>1.041032688720919</v>
      </c>
    </row>
    <row r="12" spans="1:6" ht="12.75">
      <c r="A12" s="8">
        <v>3</v>
      </c>
      <c r="B12" s="34" t="s">
        <v>19</v>
      </c>
      <c r="C12" s="34"/>
      <c r="D12" s="34"/>
      <c r="E12" s="11">
        <v>2858.4</v>
      </c>
      <c r="F12" s="10">
        <v>0.023382742711298716</v>
      </c>
    </row>
    <row r="13" spans="1:6" ht="12.75">
      <c r="A13" s="8">
        <v>4</v>
      </c>
      <c r="B13" s="34" t="s">
        <v>1</v>
      </c>
      <c r="C13" s="34"/>
      <c r="D13" s="34"/>
      <c r="E13" s="11"/>
      <c r="F13" s="10">
        <v>0</v>
      </c>
    </row>
    <row r="14" spans="1:6" ht="12.75">
      <c r="A14" s="8">
        <v>5</v>
      </c>
      <c r="B14" s="34" t="s">
        <v>2</v>
      </c>
      <c r="C14" s="34"/>
      <c r="D14" s="34"/>
      <c r="E14" s="11">
        <v>158400</v>
      </c>
      <c r="F14" s="10">
        <v>1.2957691175026995</v>
      </c>
    </row>
    <row r="15" spans="1:6" ht="12.75">
      <c r="A15" s="8">
        <v>6</v>
      </c>
      <c r="B15" s="34" t="s">
        <v>22</v>
      </c>
      <c r="C15" s="34"/>
      <c r="D15" s="34"/>
      <c r="E15" s="11">
        <v>12320</v>
      </c>
      <c r="F15" s="10">
        <v>0.1007820424724322</v>
      </c>
    </row>
    <row r="16" spans="1:6" ht="12.75">
      <c r="A16" s="8">
        <v>7</v>
      </c>
      <c r="B16" s="34" t="s">
        <v>25</v>
      </c>
      <c r="C16" s="34"/>
      <c r="D16" s="34"/>
      <c r="E16" s="11">
        <v>6000</v>
      </c>
      <c r="F16" s="10">
        <v>0.04908216354176892</v>
      </c>
    </row>
    <row r="17" spans="1:6" ht="12.75">
      <c r="A17" s="8">
        <v>8</v>
      </c>
      <c r="B17" s="34" t="s">
        <v>11</v>
      </c>
      <c r="C17" s="34"/>
      <c r="D17" s="34"/>
      <c r="E17" s="11">
        <v>89650</v>
      </c>
      <c r="F17" s="10">
        <v>0.7333693269199307</v>
      </c>
    </row>
    <row r="18" spans="1:6" ht="12.75">
      <c r="A18" s="8">
        <v>9</v>
      </c>
      <c r="B18" s="34" t="s">
        <v>24</v>
      </c>
      <c r="C18" s="34"/>
      <c r="D18" s="34"/>
      <c r="E18" s="11">
        <v>15000</v>
      </c>
      <c r="F18" s="10">
        <v>0.12270540885442231</v>
      </c>
    </row>
    <row r="19" spans="1:6" ht="12.75">
      <c r="A19" s="8">
        <v>10</v>
      </c>
      <c r="B19" s="34" t="s">
        <v>3</v>
      </c>
      <c r="C19" s="34"/>
      <c r="D19" s="34"/>
      <c r="E19" s="11">
        <v>4000</v>
      </c>
      <c r="F19" s="10">
        <v>0.03</v>
      </c>
    </row>
    <row r="20" spans="1:6" ht="12.75">
      <c r="A20" s="8">
        <v>11</v>
      </c>
      <c r="B20" s="34" t="s">
        <v>4</v>
      </c>
      <c r="C20" s="34"/>
      <c r="D20" s="34"/>
      <c r="E20" s="11">
        <v>15840.000000000002</v>
      </c>
      <c r="F20" s="10">
        <v>0.12957691175026997</v>
      </c>
    </row>
    <row r="21" spans="1:6" ht="12.75">
      <c r="A21" s="17">
        <v>12</v>
      </c>
      <c r="B21" s="61" t="s">
        <v>26</v>
      </c>
      <c r="C21" s="62"/>
      <c r="D21" s="63"/>
      <c r="E21" s="30">
        <v>100000</v>
      </c>
      <c r="F21" s="31">
        <v>0.818036059029482</v>
      </c>
    </row>
    <row r="22" spans="1:6" ht="15.75">
      <c r="A22" s="64" t="s">
        <v>5</v>
      </c>
      <c r="B22" s="64"/>
      <c r="C22" s="64"/>
      <c r="D22" s="64"/>
      <c r="E22" s="32">
        <v>1162328.4</v>
      </c>
      <c r="F22" s="33">
        <v>9.5</v>
      </c>
    </row>
    <row r="23" spans="1:6" ht="15.75">
      <c r="A23" s="5"/>
      <c r="E23" s="18"/>
      <c r="F23" s="6"/>
    </row>
    <row r="24" spans="1:6" ht="12.75">
      <c r="A24" s="7">
        <v>13</v>
      </c>
      <c r="B24" s="34" t="s">
        <v>1</v>
      </c>
      <c r="C24" s="34"/>
      <c r="D24" s="34"/>
      <c r="E24" s="11">
        <v>223706.52</v>
      </c>
      <c r="F24" s="10">
        <v>1.83</v>
      </c>
    </row>
    <row r="27" spans="1:6" ht="15.75">
      <c r="A27" s="9" t="s">
        <v>64</v>
      </c>
      <c r="B27" s="51" t="s">
        <v>27</v>
      </c>
      <c r="C27" s="52"/>
      <c r="D27" s="52"/>
      <c r="E27" s="52"/>
      <c r="F27" s="52"/>
    </row>
    <row r="28" spans="1:6" ht="12.75">
      <c r="A28" s="59"/>
      <c r="B28" s="59"/>
      <c r="C28" s="59"/>
      <c r="D28" s="60"/>
      <c r="E28" s="27" t="s">
        <v>28</v>
      </c>
      <c r="F28" s="27" t="s">
        <v>29</v>
      </c>
    </row>
    <row r="29" spans="1:6" ht="12.75">
      <c r="A29" s="8">
        <v>1</v>
      </c>
      <c r="B29" s="34" t="s">
        <v>0</v>
      </c>
      <c r="C29" s="34"/>
      <c r="D29" s="34"/>
      <c r="E29" s="11">
        <v>630000</v>
      </c>
      <c r="F29" s="11">
        <v>560028</v>
      </c>
    </row>
    <row r="30" spans="1:6" ht="12.75">
      <c r="A30" s="8">
        <v>2</v>
      </c>
      <c r="B30" s="34" t="s">
        <v>23</v>
      </c>
      <c r="C30" s="34"/>
      <c r="D30" s="34"/>
      <c r="E30" s="11">
        <v>127260</v>
      </c>
      <c r="F30" s="11">
        <v>118646</v>
      </c>
    </row>
    <row r="31" spans="1:6" ht="12.75">
      <c r="A31" s="8">
        <v>3</v>
      </c>
      <c r="B31" s="34" t="s">
        <v>19</v>
      </c>
      <c r="C31" s="34"/>
      <c r="D31" s="34"/>
      <c r="E31" s="11">
        <v>2858.4</v>
      </c>
      <c r="F31" s="11">
        <v>2396</v>
      </c>
    </row>
    <row r="32" spans="1:6" ht="12.75">
      <c r="A32" s="8">
        <v>5</v>
      </c>
      <c r="B32" s="34" t="s">
        <v>2</v>
      </c>
      <c r="C32" s="34"/>
      <c r="D32" s="34"/>
      <c r="E32" s="11">
        <v>158400</v>
      </c>
      <c r="F32" s="11">
        <v>136770.2</v>
      </c>
    </row>
    <row r="33" spans="1:6" ht="12.75">
      <c r="A33" s="8">
        <v>6</v>
      </c>
      <c r="B33" s="34" t="s">
        <v>22</v>
      </c>
      <c r="C33" s="34"/>
      <c r="D33" s="34"/>
      <c r="E33" s="11">
        <v>12320.000000000002</v>
      </c>
      <c r="F33" s="11">
        <v>10800</v>
      </c>
    </row>
    <row r="34" spans="1:6" ht="12.75">
      <c r="A34" s="8">
        <v>7</v>
      </c>
      <c r="B34" s="34" t="s">
        <v>25</v>
      </c>
      <c r="C34" s="34"/>
      <c r="D34" s="34"/>
      <c r="E34" s="11">
        <v>6000</v>
      </c>
      <c r="F34" s="11">
        <v>1700</v>
      </c>
    </row>
    <row r="35" spans="1:6" ht="12.75">
      <c r="A35" s="8">
        <v>8</v>
      </c>
      <c r="B35" s="34" t="s">
        <v>11</v>
      </c>
      <c r="C35" s="34"/>
      <c r="D35" s="34"/>
      <c r="E35" s="11">
        <v>89650</v>
      </c>
      <c r="F35" s="11">
        <v>36293</v>
      </c>
    </row>
    <row r="36" spans="1:6" ht="12.75">
      <c r="A36" s="8">
        <v>9</v>
      </c>
      <c r="B36" s="34" t="s">
        <v>24</v>
      </c>
      <c r="C36" s="34"/>
      <c r="D36" s="34"/>
      <c r="E36" s="11">
        <v>15000</v>
      </c>
      <c r="F36" s="11"/>
    </row>
    <row r="37" spans="1:6" ht="12.75">
      <c r="A37" s="8">
        <v>10</v>
      </c>
      <c r="B37" s="34" t="s">
        <v>3</v>
      </c>
      <c r="C37" s="34"/>
      <c r="D37" s="34"/>
      <c r="E37" s="11">
        <v>5000</v>
      </c>
      <c r="F37" s="11">
        <v>1939.8200000000002</v>
      </c>
    </row>
    <row r="38" spans="1:6" ht="12.75">
      <c r="A38" s="8">
        <v>11</v>
      </c>
      <c r="B38" s="34" t="s">
        <v>4</v>
      </c>
      <c r="C38" s="34"/>
      <c r="D38" s="34"/>
      <c r="E38" s="11">
        <v>15840.000000000002</v>
      </c>
      <c r="F38" s="11">
        <v>22695</v>
      </c>
    </row>
    <row r="39" spans="1:6" ht="24.75" customHeight="1">
      <c r="A39" s="8">
        <v>12</v>
      </c>
      <c r="B39" s="36" t="s">
        <v>26</v>
      </c>
      <c r="C39" s="36"/>
      <c r="D39" s="36"/>
      <c r="E39" s="11">
        <v>100000</v>
      </c>
      <c r="F39" s="11">
        <v>210163.3</v>
      </c>
    </row>
    <row r="40" spans="1:6" ht="15.75">
      <c r="A40" s="65" t="s">
        <v>5</v>
      </c>
      <c r="B40" s="66"/>
      <c r="C40" s="66"/>
      <c r="D40" s="67"/>
      <c r="E40" s="29">
        <v>1161328.4</v>
      </c>
      <c r="F40" s="29">
        <v>1101431.3199999998</v>
      </c>
    </row>
    <row r="42" spans="1:4" ht="12.75">
      <c r="A42" s="68" t="s">
        <v>65</v>
      </c>
      <c r="B42" s="68"/>
      <c r="C42" s="68"/>
      <c r="D42" s="68"/>
    </row>
    <row r="43" spans="1:4" ht="12.75">
      <c r="A43" s="8">
        <v>1</v>
      </c>
      <c r="B43" s="34" t="s">
        <v>45</v>
      </c>
      <c r="C43" s="38"/>
      <c r="D43" s="28">
        <v>8969</v>
      </c>
    </row>
    <row r="44" spans="1:4" ht="12.75">
      <c r="A44" s="8">
        <v>2</v>
      </c>
      <c r="B44" s="34" t="s">
        <v>30</v>
      </c>
      <c r="C44" s="38"/>
      <c r="D44" s="28">
        <v>3146.67</v>
      </c>
    </row>
    <row r="45" spans="1:4" ht="12.75">
      <c r="A45" s="8">
        <v>3</v>
      </c>
      <c r="B45" s="34" t="s">
        <v>66</v>
      </c>
      <c r="C45" s="38"/>
      <c r="D45" s="28">
        <v>5523.75</v>
      </c>
    </row>
    <row r="46" spans="1:4" ht="12.75">
      <c r="A46" s="8">
        <v>4</v>
      </c>
      <c r="B46" s="34" t="s">
        <v>32</v>
      </c>
      <c r="C46" s="38"/>
      <c r="D46" s="28">
        <v>1080</v>
      </c>
    </row>
    <row r="47" spans="1:4" ht="12.75">
      <c r="A47" s="8">
        <v>5</v>
      </c>
      <c r="B47" s="34" t="s">
        <v>33</v>
      </c>
      <c r="C47" s="38"/>
      <c r="D47" s="28">
        <v>1358.4</v>
      </c>
    </row>
    <row r="48" spans="1:4" ht="12.75">
      <c r="A48" s="8">
        <v>6</v>
      </c>
      <c r="B48" s="34" t="s">
        <v>67</v>
      </c>
      <c r="C48" s="38"/>
      <c r="D48" s="28">
        <v>2365</v>
      </c>
    </row>
    <row r="49" spans="1:4" ht="12.75">
      <c r="A49" s="8">
        <v>7</v>
      </c>
      <c r="B49" s="34" t="s">
        <v>68</v>
      </c>
      <c r="C49" s="38"/>
      <c r="D49" s="28">
        <v>750</v>
      </c>
    </row>
    <row r="50" spans="1:4" ht="12.75">
      <c r="A50" s="8">
        <v>8</v>
      </c>
      <c r="B50" s="34" t="s">
        <v>69</v>
      </c>
      <c r="C50" s="38"/>
      <c r="D50" s="28">
        <v>2537</v>
      </c>
    </row>
    <row r="51" spans="1:4" ht="12.75">
      <c r="A51" s="8">
        <v>9</v>
      </c>
      <c r="B51" s="34" t="s">
        <v>37</v>
      </c>
      <c r="C51" s="38"/>
      <c r="D51" s="28">
        <v>1940</v>
      </c>
    </row>
    <row r="52" spans="1:4" ht="25.5" customHeight="1">
      <c r="A52" s="8">
        <v>10</v>
      </c>
      <c r="B52" s="36" t="s">
        <v>60</v>
      </c>
      <c r="C52" s="37"/>
      <c r="D52" s="28">
        <v>2124</v>
      </c>
    </row>
    <row r="53" spans="1:4" ht="12.75">
      <c r="A53" s="8">
        <v>11</v>
      </c>
      <c r="B53" s="34" t="s">
        <v>70</v>
      </c>
      <c r="C53" s="38"/>
      <c r="D53" s="28">
        <v>4432.59</v>
      </c>
    </row>
    <row r="54" spans="1:4" ht="12.75">
      <c r="A54" s="8">
        <v>12</v>
      </c>
      <c r="B54" s="34" t="s">
        <v>76</v>
      </c>
      <c r="C54" s="38"/>
      <c r="D54" s="28">
        <v>429</v>
      </c>
    </row>
    <row r="55" spans="1:4" ht="12.75">
      <c r="A55" s="8">
        <v>13</v>
      </c>
      <c r="B55" s="34" t="s">
        <v>40</v>
      </c>
      <c r="C55" s="38"/>
      <c r="D55" s="28">
        <v>7452</v>
      </c>
    </row>
    <row r="56" spans="1:4" ht="12.75">
      <c r="A56" s="8">
        <v>14</v>
      </c>
      <c r="B56" s="34" t="s">
        <v>41</v>
      </c>
      <c r="C56" s="38"/>
      <c r="D56" s="28">
        <v>1946.12</v>
      </c>
    </row>
    <row r="57" spans="1:4" ht="12.75">
      <c r="A57" s="8">
        <v>15</v>
      </c>
      <c r="B57" s="34" t="s">
        <v>71</v>
      </c>
      <c r="C57" s="38"/>
      <c r="D57" s="28">
        <v>400</v>
      </c>
    </row>
    <row r="58" spans="1:4" ht="12.75">
      <c r="A58" s="8">
        <v>16</v>
      </c>
      <c r="B58" s="34" t="s">
        <v>75</v>
      </c>
      <c r="C58" s="38"/>
      <c r="D58" s="28">
        <v>11459.52</v>
      </c>
    </row>
    <row r="59" spans="1:4" ht="12.75">
      <c r="A59" s="8">
        <v>17</v>
      </c>
      <c r="B59" s="34" t="s">
        <v>72</v>
      </c>
      <c r="C59" s="38"/>
      <c r="D59" s="28">
        <v>26500</v>
      </c>
    </row>
    <row r="60" spans="1:4" ht="12.75">
      <c r="A60" s="8">
        <v>18</v>
      </c>
      <c r="B60" s="34" t="s">
        <v>73</v>
      </c>
      <c r="C60" s="38"/>
      <c r="D60" s="28">
        <v>29000</v>
      </c>
    </row>
    <row r="61" spans="1:4" ht="12.75">
      <c r="A61" s="8">
        <v>19</v>
      </c>
      <c r="B61" s="34" t="s">
        <v>74</v>
      </c>
      <c r="C61" s="38"/>
      <c r="D61" s="28">
        <v>4850.25</v>
      </c>
    </row>
    <row r="62" spans="1:4" ht="12.75">
      <c r="A62" s="8">
        <v>20</v>
      </c>
      <c r="B62" s="34" t="s">
        <v>48</v>
      </c>
      <c r="C62" s="38"/>
      <c r="D62" s="28">
        <v>56000</v>
      </c>
    </row>
    <row r="63" spans="1:4" ht="26.25" customHeight="1">
      <c r="A63" s="8">
        <v>21</v>
      </c>
      <c r="B63" s="36" t="s">
        <v>61</v>
      </c>
      <c r="C63" s="37"/>
      <c r="D63" s="28">
        <v>14400</v>
      </c>
    </row>
    <row r="64" spans="1:4" ht="12.75">
      <c r="A64" s="8">
        <v>22</v>
      </c>
      <c r="B64" s="34" t="s">
        <v>49</v>
      </c>
      <c r="C64" s="38"/>
      <c r="D64" s="28">
        <v>23500</v>
      </c>
    </row>
    <row r="65" spans="1:4" ht="15.75">
      <c r="A65" s="65" t="s">
        <v>5</v>
      </c>
      <c r="B65" s="66"/>
      <c r="C65" s="67"/>
      <c r="D65" s="29">
        <v>210163.3</v>
      </c>
    </row>
  </sheetData>
  <sheetProtection/>
  <mergeCells count="60">
    <mergeCell ref="B61:C61"/>
    <mergeCell ref="B62:C62"/>
    <mergeCell ref="B63:C63"/>
    <mergeCell ref="B64:C64"/>
    <mergeCell ref="A65:C65"/>
    <mergeCell ref="A42:D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B20:D20"/>
    <mergeCell ref="B21:D21"/>
    <mergeCell ref="B24:D24"/>
    <mergeCell ref="B27:F27"/>
    <mergeCell ref="A28:D28"/>
    <mergeCell ref="B29:D29"/>
    <mergeCell ref="A22:D22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1:F2"/>
    <mergeCell ref="B3:D3"/>
    <mergeCell ref="B4:D4"/>
    <mergeCell ref="B5:D5"/>
    <mergeCell ref="B6:D6"/>
    <mergeCell ref="B7:D7"/>
  </mergeCells>
  <printOptions/>
  <pageMargins left="0.7480314960629921" right="0.7480314960629921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2016-06-25T02:51:40Z</cp:lastPrinted>
  <dcterms:created xsi:type="dcterms:W3CDTF">2013-03-07T13:09:24Z</dcterms:created>
  <dcterms:modified xsi:type="dcterms:W3CDTF">2016-06-26T15:35:23Z</dcterms:modified>
  <cp:category/>
  <cp:version/>
  <cp:contentType/>
  <cp:contentStatus/>
</cp:coreProperties>
</file>